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J:\Benefits\Health Plan\Rates and Fees\"/>
    </mc:Choice>
  </mc:AlternateContent>
  <xr:revisionPtr revIDLastSave="0" documentId="13_ncr:1_{9D0ADFCD-2AA8-441C-BF67-2EF7EB2438E0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Cost Model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5" i="1" l="1"/>
  <c r="F24" i="1"/>
  <c r="F23" i="1"/>
  <c r="F18" i="1"/>
  <c r="F17" i="1"/>
  <c r="F16" i="1"/>
  <c r="F11" i="1"/>
  <c r="F10" i="1"/>
  <c r="F9" i="1"/>
  <c r="D19" i="1"/>
  <c r="D26" i="1" l="1"/>
  <c r="F12" i="1"/>
  <c r="D12" i="1"/>
  <c r="F26" i="1"/>
  <c r="K25" i="1"/>
  <c r="H25" i="1" s="1"/>
  <c r="I25" i="1" s="1"/>
  <c r="K24" i="1"/>
  <c r="H24" i="1" s="1"/>
  <c r="I24" i="1" s="1"/>
  <c r="K23" i="1"/>
  <c r="H23" i="1" s="1"/>
  <c r="I23" i="1" l="1"/>
  <c r="H26" i="1"/>
  <c r="K26" i="1"/>
  <c r="K10" i="1"/>
  <c r="H10" i="1" s="1"/>
  <c r="I10" i="1" s="1"/>
  <c r="N24" i="1" l="1"/>
  <c r="L26" i="1"/>
  <c r="I26" i="1"/>
  <c r="F19" i="1"/>
  <c r="F28" i="1" s="1"/>
  <c r="K17" i="1"/>
  <c r="D28" i="1"/>
  <c r="K11" i="1"/>
  <c r="N25" i="1" s="1"/>
  <c r="N17" i="1" l="1"/>
  <c r="P24" i="1"/>
  <c r="H17" i="1"/>
  <c r="I17" i="1" s="1"/>
  <c r="K18" i="1"/>
  <c r="K9" i="1"/>
  <c r="H11" i="1"/>
  <c r="I11" i="1" s="1"/>
  <c r="K16" i="1"/>
  <c r="P23" i="1" s="1"/>
  <c r="N18" i="1" l="1"/>
  <c r="P25" i="1"/>
  <c r="K12" i="1"/>
  <c r="L12" i="1" s="1"/>
  <c r="N23" i="1"/>
  <c r="K19" i="1"/>
  <c r="L19" i="1" s="1"/>
  <c r="N16" i="1"/>
  <c r="H18" i="1"/>
  <c r="H9" i="1"/>
  <c r="H12" i="1" s="1"/>
  <c r="H16" i="1"/>
  <c r="K28" i="1" l="1"/>
  <c r="L28" i="1" s="1"/>
  <c r="I12" i="1"/>
  <c r="H19" i="1"/>
  <c r="I19" i="1" s="1"/>
  <c r="I18" i="1"/>
  <c r="I9" i="1"/>
  <c r="I16" i="1"/>
  <c r="H28" i="1" l="1"/>
  <c r="I28" i="1" s="1"/>
</calcChain>
</file>

<file path=xl/sharedStrings.xml><?xml version="1.0" encoding="utf-8"?>
<sst xmlns="http://schemas.openxmlformats.org/spreadsheetml/2006/main" count="52" uniqueCount="27">
  <si>
    <t>Enhanced Plan</t>
  </si>
  <si>
    <t>Monthly Employee</t>
  </si>
  <si>
    <t>Monthly Employer</t>
  </si>
  <si>
    <t>Monthly Rate</t>
  </si>
  <si>
    <t>Cost</t>
  </si>
  <si>
    <t>%</t>
  </si>
  <si>
    <t xml:space="preserve"> %</t>
  </si>
  <si>
    <t>Family</t>
  </si>
  <si>
    <t>Basic Plan</t>
  </si>
  <si>
    <t>Assumed Enrollment</t>
  </si>
  <si>
    <t>Estimated Annual Cost</t>
  </si>
  <si>
    <t>Instructions:</t>
  </si>
  <si>
    <t>1. input enrollment assumptions by plan.</t>
  </si>
  <si>
    <t>2. Input employee cost share % by plan</t>
  </si>
  <si>
    <t>Individual</t>
  </si>
  <si>
    <t>Individual + 1 (spouse or child)</t>
  </si>
  <si>
    <t>HDHP Plan</t>
  </si>
  <si>
    <t>Estimated Total Annual Cost</t>
  </si>
  <si>
    <r>
      <t>Annual Employee Savings from Enhanced Plan</t>
    </r>
    <r>
      <rPr>
        <b/>
        <vertAlign val="superscript"/>
        <sz val="11"/>
        <color theme="0"/>
        <rFont val="Calibri"/>
        <family val="2"/>
        <scheme val="minor"/>
      </rPr>
      <t>1</t>
    </r>
  </si>
  <si>
    <t>Employee savings from Enhanced to Basic Plan</t>
  </si>
  <si>
    <t>Important Notes:</t>
  </si>
  <si>
    <t>Annual Employee Savings from Basic Plan</t>
  </si>
  <si>
    <r>
      <t>Annual Employee Savings from Enhanced Plan</t>
    </r>
    <r>
      <rPr>
        <b/>
        <vertAlign val="superscript"/>
        <sz val="11"/>
        <color theme="0"/>
        <rFont val="Calibri"/>
        <family val="2"/>
        <scheme val="minor"/>
      </rPr>
      <t>2</t>
    </r>
  </si>
  <si>
    <t>Employee savings from Enhanced to HDHP Plan</t>
  </si>
  <si>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It is recommended there be an </t>
    </r>
    <r>
      <rPr>
        <b/>
        <sz val="11"/>
        <color theme="1"/>
        <rFont val="Calibri"/>
        <family val="2"/>
        <scheme val="minor"/>
      </rPr>
      <t>annual</t>
    </r>
    <r>
      <rPr>
        <sz val="11"/>
        <color theme="1"/>
        <rFont val="Calibri"/>
        <family val="2"/>
        <scheme val="minor"/>
      </rPr>
      <t xml:space="preserve"> savings to the employee of approximately $1,800 to join the HDHP plan for Individual coverage, $4,200 for Individual +1, and $5,250 in annual savings for an employee who elects family coverage.</t>
    </r>
  </si>
  <si>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It is recommended there be an </t>
    </r>
    <r>
      <rPr>
        <b/>
        <sz val="11"/>
        <color theme="1"/>
        <rFont val="Calibri"/>
        <family val="2"/>
        <scheme val="minor"/>
      </rPr>
      <t>annual</t>
    </r>
    <r>
      <rPr>
        <sz val="11"/>
        <color theme="1"/>
        <rFont val="Calibri"/>
        <family val="2"/>
        <scheme val="minor"/>
      </rPr>
      <t xml:space="preserve"> savings to the employee of approximately $1,000 to join the Basic plan for Individual coverage, $2,000 for Individual +1, and $2,500 in annual savings for an employee who elects family coverage. Cost-sharing for the HDHP is fixed as shown in this document and cannot be changed by locations.</t>
    </r>
  </si>
  <si>
    <t>Health Plan Budget Estimator (rates effective July 1, 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</si>
</sst>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</numFmts>
  <fonts count="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vertAlign val="superscript"/>
      <sz val="11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ck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0" applyFont="1"/>
    <xf numFmtId="0" fontId="1" fillId="3" borderId="3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3" borderId="2" xfId="0" applyFont="1" applyFill="1" applyBorder="1" applyAlignment="1">
      <alignment horizontal="center" wrapText="1"/>
    </xf>
    <xf numFmtId="0" fontId="0" fillId="0" borderId="4" xfId="0" applyBorder="1"/>
    <xf numFmtId="8" fontId="0" fillId="0" borderId="4" xfId="0" applyNumberFormat="1" applyBorder="1"/>
    <xf numFmtId="6" fontId="0" fillId="0" borderId="4" xfId="0" applyNumberFormat="1" applyBorder="1"/>
    <xf numFmtId="0" fontId="0" fillId="0" borderId="6" xfId="0" applyBorder="1"/>
    <xf numFmtId="8" fontId="0" fillId="0" borderId="6" xfId="0" applyNumberFormat="1" applyBorder="1"/>
    <xf numFmtId="6" fontId="0" fillId="0" borderId="6" xfId="0" applyNumberFormat="1" applyBorder="1"/>
    <xf numFmtId="0" fontId="0" fillId="0" borderId="8" xfId="0" applyBorder="1"/>
    <xf numFmtId="0" fontId="0" fillId="0" borderId="0" xfId="0" applyBorder="1"/>
    <xf numFmtId="0" fontId="0" fillId="6" borderId="4" xfId="0" applyFill="1" applyBorder="1"/>
    <xf numFmtId="0" fontId="0" fillId="6" borderId="6" xfId="0" applyFill="1" applyBorder="1"/>
    <xf numFmtId="9" fontId="2" fillId="6" borderId="5" xfId="0" applyNumberFormat="1" applyFont="1" applyFill="1" applyBorder="1"/>
    <xf numFmtId="9" fontId="2" fillId="6" borderId="7" xfId="0" applyNumberFormat="1" applyFont="1" applyFill="1" applyBorder="1"/>
    <xf numFmtId="0" fontId="0" fillId="0" borderId="9" xfId="0" applyBorder="1"/>
    <xf numFmtId="0" fontId="4" fillId="0" borderId="0" xfId="0" applyFont="1"/>
    <xf numFmtId="0" fontId="2" fillId="4" borderId="3" xfId="0" applyFont="1" applyFill="1" applyBorder="1"/>
    <xf numFmtId="6" fontId="2" fillId="4" borderId="3" xfId="0" applyNumberFormat="1" applyFont="1" applyFill="1" applyBorder="1"/>
    <xf numFmtId="0" fontId="0" fillId="6" borderId="0" xfId="0" applyFill="1"/>
    <xf numFmtId="0" fontId="0" fillId="6" borderId="8" xfId="0" applyFill="1" applyBorder="1"/>
    <xf numFmtId="8" fontId="0" fillId="0" borderId="8" xfId="0" applyNumberFormat="1" applyBorder="1"/>
    <xf numFmtId="9" fontId="2" fillId="6" borderId="11" xfId="0" applyNumberFormat="1" applyFont="1" applyFill="1" applyBorder="1"/>
    <xf numFmtId="6" fontId="0" fillId="0" borderId="8" xfId="0" applyNumberFormat="1" applyBorder="1"/>
    <xf numFmtId="9" fontId="0" fillId="0" borderId="4" xfId="0" applyNumberFormat="1" applyBorder="1"/>
    <xf numFmtId="9" fontId="0" fillId="0" borderId="8" xfId="0" applyNumberFormat="1" applyBorder="1"/>
    <xf numFmtId="9" fontId="0" fillId="0" borderId="6" xfId="0" applyNumberFormat="1" applyBorder="1"/>
    <xf numFmtId="9" fontId="2" fillId="5" borderId="7" xfId="0" applyNumberFormat="1" applyFont="1" applyFill="1" applyBorder="1"/>
    <xf numFmtId="9" fontId="2" fillId="5" borderId="3" xfId="0" applyNumberFormat="1" applyFont="1" applyFill="1" applyBorder="1"/>
    <xf numFmtId="9" fontId="0" fillId="0" borderId="3" xfId="0" applyNumberFormat="1" applyBorder="1"/>
    <xf numFmtId="0" fontId="0" fillId="0" borderId="1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2" xfId="0" applyBorder="1" applyAlignment="1">
      <alignment wrapText="1"/>
    </xf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</cellXfs>
  <cellStyles count="2">
    <cellStyle name="Currency 2" xfId="1" xr:uid="{00000000-0005-0000-0000-000000000000}"/>
    <cellStyle name="Normal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P35"/>
  <sheetViews>
    <sheetView showGridLines="0" tabSelected="1" workbookViewId="0">
      <selection activeCell="B2" sqref="B2"/>
    </sheetView>
  </sheetViews>
  <sheetFormatPr defaultRowHeight="14.5" x14ac:dyDescent="0.35"/>
  <cols>
    <col min="2" max="2" width="29" customWidth="1"/>
    <col min="3" max="3" width="4.1796875" customWidth="1"/>
    <col min="4" max="4" width="11.1796875" customWidth="1"/>
    <col min="5" max="5" width="3.81640625" customWidth="1"/>
    <col min="6" max="6" width="15.1796875" customWidth="1"/>
    <col min="7" max="7" width="3.1796875" customWidth="1"/>
    <col min="8" max="8" width="14.90625" customWidth="1"/>
    <col min="9" max="9" width="9.6328125" customWidth="1"/>
    <col min="10" max="10" width="2.54296875" customWidth="1"/>
    <col min="11" max="11" width="15" customWidth="1"/>
    <col min="12" max="12" width="9.54296875" customWidth="1"/>
    <col min="13" max="13" width="3.1796875" customWidth="1"/>
    <col min="14" max="14" width="17.08984375" customWidth="1"/>
    <col min="15" max="15" width="3" customWidth="1"/>
    <col min="16" max="16" width="17.1796875" customWidth="1"/>
    <col min="17" max="17" width="16.1796875" customWidth="1"/>
  </cols>
  <sheetData>
    <row r="1" spans="2:16" ht="18.5" x14ac:dyDescent="0.45">
      <c r="B1" s="19" t="s">
        <v>26</v>
      </c>
    </row>
    <row r="2" spans="2:16" x14ac:dyDescent="0.35">
      <c r="B2" s="1" t="s">
        <v>11</v>
      </c>
    </row>
    <row r="3" spans="2:16" x14ac:dyDescent="0.35">
      <c r="B3" s="22" t="s">
        <v>12</v>
      </c>
      <c r="C3" s="22"/>
      <c r="D3" s="22"/>
    </row>
    <row r="4" spans="2:16" x14ac:dyDescent="0.35">
      <c r="B4" s="22" t="s">
        <v>13</v>
      </c>
      <c r="C4" s="22"/>
      <c r="D4" s="22"/>
    </row>
    <row r="5" spans="2:16" ht="15" thickBot="1" x14ac:dyDescent="0.4"/>
    <row r="6" spans="2:16" ht="15" thickTop="1" x14ac:dyDescent="0.35"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</row>
    <row r="7" spans="2:16" x14ac:dyDescent="0.35">
      <c r="B7" s="1" t="s">
        <v>0</v>
      </c>
      <c r="C7" s="1"/>
      <c r="D7" s="1"/>
      <c r="E7" s="1"/>
      <c r="H7" s="38" t="s">
        <v>2</v>
      </c>
      <c r="I7" s="39"/>
      <c r="K7" s="36" t="s">
        <v>1</v>
      </c>
      <c r="L7" s="37"/>
    </row>
    <row r="8" spans="2:16" ht="29" x14ac:dyDescent="0.35">
      <c r="D8" s="3" t="s">
        <v>9</v>
      </c>
      <c r="F8" s="2" t="s">
        <v>3</v>
      </c>
      <c r="H8" s="3" t="s">
        <v>4</v>
      </c>
      <c r="I8" s="4" t="s">
        <v>6</v>
      </c>
      <c r="K8" s="2" t="s">
        <v>4</v>
      </c>
      <c r="L8" s="5" t="s">
        <v>5</v>
      </c>
    </row>
    <row r="9" spans="2:16" x14ac:dyDescent="0.35">
      <c r="B9" s="6" t="s">
        <v>14</v>
      </c>
      <c r="C9" s="12"/>
      <c r="D9" s="14">
        <v>1</v>
      </c>
      <c r="E9" s="12"/>
      <c r="F9" s="7">
        <f>719.63*1.068</f>
        <v>768.56484</v>
      </c>
      <c r="H9" s="7">
        <f>+F9-K9</f>
        <v>576.42363</v>
      </c>
      <c r="I9" s="27">
        <f>+H9/F9</f>
        <v>0.75</v>
      </c>
      <c r="K9" s="7">
        <f>+F9*L9</f>
        <v>192.14121</v>
      </c>
      <c r="L9" s="16">
        <v>0.25</v>
      </c>
    </row>
    <row r="10" spans="2:16" x14ac:dyDescent="0.35">
      <c r="B10" s="12" t="s">
        <v>15</v>
      </c>
      <c r="C10" s="12"/>
      <c r="D10" s="23">
        <v>1</v>
      </c>
      <c r="E10" s="12"/>
      <c r="F10" s="24">
        <f>1618.62*1.068</f>
        <v>1728.68616</v>
      </c>
      <c r="H10" s="24">
        <f>+F10-K10</f>
        <v>1037.2116959999998</v>
      </c>
      <c r="I10" s="28">
        <f>+H10/F10</f>
        <v>0.59999999999999987</v>
      </c>
      <c r="K10" s="24">
        <f>+F10*L10</f>
        <v>691.47446400000001</v>
      </c>
      <c r="L10" s="25">
        <v>0.4</v>
      </c>
    </row>
    <row r="11" spans="2:16" x14ac:dyDescent="0.35">
      <c r="B11" s="9" t="s">
        <v>7</v>
      </c>
      <c r="C11" s="12"/>
      <c r="D11" s="15">
        <v>1</v>
      </c>
      <c r="E11" s="12"/>
      <c r="F11" s="10">
        <f>2014.27*1.068</f>
        <v>2151.2403600000002</v>
      </c>
      <c r="H11" s="10">
        <f>+F11-K11</f>
        <v>1290.7442160000001</v>
      </c>
      <c r="I11" s="29">
        <f>+H11/F11</f>
        <v>0.6</v>
      </c>
      <c r="K11" s="10">
        <f>+F11*L11</f>
        <v>860.49614400000019</v>
      </c>
      <c r="L11" s="17">
        <v>0.4</v>
      </c>
    </row>
    <row r="12" spans="2:16" x14ac:dyDescent="0.35">
      <c r="B12" s="20" t="s">
        <v>10</v>
      </c>
      <c r="C12" s="13"/>
      <c r="D12" s="20">
        <f>+D9+D11+D10</f>
        <v>3</v>
      </c>
      <c r="E12" s="13"/>
      <c r="F12" s="21">
        <f>(F9*D9+F11*D11+D10*F10)*12</f>
        <v>55781.89632</v>
      </c>
      <c r="G12" s="1"/>
      <c r="H12" s="21">
        <f>(H9*D9+H11*D11+D10*H10)*12</f>
        <v>34852.554504</v>
      </c>
      <c r="I12" s="29">
        <f>+H12/F12</f>
        <v>0.62480046042292736</v>
      </c>
      <c r="J12" s="1"/>
      <c r="K12" s="21">
        <f>(K9*D9+K11*D11+D10*K10)*12</f>
        <v>20929.341816000004</v>
      </c>
      <c r="L12" s="30">
        <f>+K12/F12</f>
        <v>0.37519953957707264</v>
      </c>
      <c r="M12" s="1"/>
    </row>
    <row r="14" spans="2:16" x14ac:dyDescent="0.35">
      <c r="B14" s="1" t="s">
        <v>8</v>
      </c>
      <c r="C14" s="1"/>
      <c r="D14" s="1"/>
      <c r="E14" s="1"/>
      <c r="H14" s="38" t="s">
        <v>2</v>
      </c>
      <c r="I14" s="39"/>
      <c r="K14" s="36" t="s">
        <v>1</v>
      </c>
      <c r="L14" s="37"/>
    </row>
    <row r="15" spans="2:16" ht="50.4" customHeight="1" x14ac:dyDescent="0.35">
      <c r="D15" s="3" t="s">
        <v>9</v>
      </c>
      <c r="F15" s="2" t="s">
        <v>3</v>
      </c>
      <c r="G15" s="1"/>
      <c r="H15" s="3" t="s">
        <v>4</v>
      </c>
      <c r="I15" s="4" t="s">
        <v>6</v>
      </c>
      <c r="J15" s="1"/>
      <c r="K15" s="2" t="s">
        <v>4</v>
      </c>
      <c r="L15" s="5" t="s">
        <v>5</v>
      </c>
      <c r="N15" s="2" t="s">
        <v>18</v>
      </c>
    </row>
    <row r="16" spans="2:16" x14ac:dyDescent="0.35">
      <c r="B16" s="6" t="s">
        <v>14</v>
      </c>
      <c r="C16" s="12"/>
      <c r="D16" s="14">
        <v>1</v>
      </c>
      <c r="E16" s="12"/>
      <c r="F16" s="7">
        <f>611.81*1.068</f>
        <v>653.41307999999992</v>
      </c>
      <c r="H16" s="7">
        <f>+F16-K16</f>
        <v>555.401118</v>
      </c>
      <c r="I16" s="27">
        <f>+H16/F16</f>
        <v>0.85000000000000009</v>
      </c>
      <c r="K16" s="7">
        <f>+F16*L16</f>
        <v>98.011961999999983</v>
      </c>
      <c r="L16" s="16">
        <v>0.15</v>
      </c>
      <c r="N16" s="8">
        <f>(K16-K9)*12</f>
        <v>-1129.5509760000002</v>
      </c>
    </row>
    <row r="17" spans="2:16" x14ac:dyDescent="0.35">
      <c r="B17" s="12" t="s">
        <v>15</v>
      </c>
      <c r="C17" s="12"/>
      <c r="D17" s="23">
        <v>1</v>
      </c>
      <c r="E17" s="12"/>
      <c r="F17" s="24">
        <f>1376.11*1.068</f>
        <v>1469.6854799999999</v>
      </c>
      <c r="H17" s="24">
        <f>+F17-K17</f>
        <v>955.2955619999999</v>
      </c>
      <c r="I17" s="28">
        <f>+H17/F17</f>
        <v>0.65</v>
      </c>
      <c r="K17" s="24">
        <f>+F17*L17</f>
        <v>514.38991799999997</v>
      </c>
      <c r="L17" s="25">
        <v>0.35</v>
      </c>
      <c r="N17" s="26">
        <f>(K17-K10)*12</f>
        <v>-2125.0145520000005</v>
      </c>
    </row>
    <row r="18" spans="2:16" x14ac:dyDescent="0.35">
      <c r="B18" s="9" t="s">
        <v>7</v>
      </c>
      <c r="C18" s="12"/>
      <c r="D18" s="15">
        <v>1</v>
      </c>
      <c r="E18" s="12"/>
      <c r="F18" s="10">
        <f>1712.5*1.068</f>
        <v>1828.95</v>
      </c>
      <c r="H18" s="10">
        <f>+F18-K18</f>
        <v>1188.8175000000001</v>
      </c>
      <c r="I18" s="29">
        <f>+H18/F18</f>
        <v>0.65</v>
      </c>
      <c r="K18" s="10">
        <f>+F18*L18</f>
        <v>640.13249999999994</v>
      </c>
      <c r="L18" s="17">
        <v>0.35</v>
      </c>
      <c r="N18" s="11">
        <f>(K18-K11)*12</f>
        <v>-2644.363728000003</v>
      </c>
    </row>
    <row r="19" spans="2:16" x14ac:dyDescent="0.35">
      <c r="B19" s="20" t="s">
        <v>10</v>
      </c>
      <c r="C19" s="13"/>
      <c r="D19" s="20">
        <f>+D16+D18+D17</f>
        <v>3</v>
      </c>
      <c r="E19" s="13"/>
      <c r="F19" s="21">
        <f>(F16*D16+F18*D18+D17*F17)*12</f>
        <v>47424.582720000006</v>
      </c>
      <c r="G19" s="1"/>
      <c r="H19" s="21">
        <f>(H16*D16+H18*D18+D17*H17)*12</f>
        <v>32394.170160000001</v>
      </c>
      <c r="I19" s="29">
        <f>+H19/F19</f>
        <v>0.68306705725296046</v>
      </c>
      <c r="J19" s="1"/>
      <c r="K19" s="21">
        <f>(K16*D16+K18*D18+D17*K17)*12</f>
        <v>15030.412560000001</v>
      </c>
      <c r="L19" s="30">
        <f>+K19/F19</f>
        <v>0.31693294274703948</v>
      </c>
      <c r="M19" s="1"/>
    </row>
    <row r="21" spans="2:16" x14ac:dyDescent="0.35">
      <c r="B21" s="1" t="s">
        <v>16</v>
      </c>
      <c r="C21" s="1"/>
      <c r="D21" s="1"/>
      <c r="E21" s="1"/>
      <c r="H21" s="38" t="s">
        <v>2</v>
      </c>
      <c r="I21" s="39"/>
      <c r="K21" s="36" t="s">
        <v>1</v>
      </c>
      <c r="L21" s="37"/>
    </row>
    <row r="22" spans="2:16" ht="45.5" x14ac:dyDescent="0.35">
      <c r="D22" s="3" t="s">
        <v>9</v>
      </c>
      <c r="F22" s="2" t="s">
        <v>3</v>
      </c>
      <c r="G22" s="1"/>
      <c r="H22" s="3" t="s">
        <v>4</v>
      </c>
      <c r="I22" s="4" t="s">
        <v>6</v>
      </c>
      <c r="J22" s="1"/>
      <c r="K22" s="2" t="s">
        <v>4</v>
      </c>
      <c r="L22" s="5" t="s">
        <v>5</v>
      </c>
      <c r="N22" s="2" t="s">
        <v>22</v>
      </c>
      <c r="P22" s="2" t="s">
        <v>21</v>
      </c>
    </row>
    <row r="23" spans="2:16" x14ac:dyDescent="0.35">
      <c r="B23" s="6" t="s">
        <v>14</v>
      </c>
      <c r="C23" s="12"/>
      <c r="D23" s="14">
        <v>1</v>
      </c>
      <c r="E23" s="12"/>
      <c r="F23" s="7">
        <f>525.33*1.068</f>
        <v>561.05244000000005</v>
      </c>
      <c r="H23" s="7">
        <f>+F23-K23</f>
        <v>532.999818</v>
      </c>
      <c r="I23" s="27">
        <f>+H23/F23</f>
        <v>0.95</v>
      </c>
      <c r="K23" s="7">
        <f>+F23*L23</f>
        <v>28.052622000000003</v>
      </c>
      <c r="L23" s="16">
        <v>0.05</v>
      </c>
      <c r="N23" s="8">
        <f>(K23-K9)*12</f>
        <v>-1969.063056</v>
      </c>
      <c r="P23" s="8">
        <f>(K23-K16)*12</f>
        <v>-839.51207999999974</v>
      </c>
    </row>
    <row r="24" spans="2:16" x14ac:dyDescent="0.35">
      <c r="B24" s="12" t="s">
        <v>15</v>
      </c>
      <c r="C24" s="12"/>
      <c r="D24" s="23">
        <v>1</v>
      </c>
      <c r="E24" s="12"/>
      <c r="F24" s="24">
        <f>1181.59*1.068</f>
        <v>1261.93812</v>
      </c>
      <c r="H24" s="24">
        <f>+F24-K24</f>
        <v>946.45359000000008</v>
      </c>
      <c r="I24" s="28">
        <f>+H24/F24</f>
        <v>0.75</v>
      </c>
      <c r="K24" s="24">
        <f>+F24*L24</f>
        <v>315.48453000000001</v>
      </c>
      <c r="L24" s="25">
        <v>0.25</v>
      </c>
      <c r="N24" s="26">
        <f>(K24-K10)*12</f>
        <v>-4511.8792080000003</v>
      </c>
      <c r="P24" s="26">
        <f>(K24-K17)*12</f>
        <v>-2386.8646559999997</v>
      </c>
    </row>
    <row r="25" spans="2:16" x14ac:dyDescent="0.35">
      <c r="B25" s="9" t="s">
        <v>7</v>
      </c>
      <c r="C25" s="12"/>
      <c r="D25" s="15">
        <v>1</v>
      </c>
      <c r="E25" s="12"/>
      <c r="F25" s="10">
        <f>1470.42*1.068</f>
        <v>1570.4085600000001</v>
      </c>
      <c r="H25" s="10">
        <f>+F25-K25</f>
        <v>1177.8064200000001</v>
      </c>
      <c r="I25" s="29">
        <f>+H25/F25</f>
        <v>0.75</v>
      </c>
      <c r="K25" s="10">
        <f>+F25*L25</f>
        <v>392.60214000000002</v>
      </c>
      <c r="L25" s="17">
        <v>0.25</v>
      </c>
      <c r="N25" s="11">
        <f>(K25-K11)*12</f>
        <v>-5614.7280480000018</v>
      </c>
      <c r="P25" s="11">
        <f>(K25-K18)*12</f>
        <v>-2970.3643199999988</v>
      </c>
    </row>
    <row r="26" spans="2:16" x14ac:dyDescent="0.35">
      <c r="B26" s="20" t="s">
        <v>10</v>
      </c>
      <c r="C26" s="13"/>
      <c r="D26" s="20">
        <f>+D23+D25+D24</f>
        <v>3</v>
      </c>
      <c r="E26" s="13"/>
      <c r="F26" s="21">
        <f>(F23*D23+F25*D25+D24*F24)*12</f>
        <v>40720.78944</v>
      </c>
      <c r="G26" s="1"/>
      <c r="H26" s="21">
        <f>(H23*D23+H25*D25+D24*H24)*12</f>
        <v>31887.117936000002</v>
      </c>
      <c r="I26" s="29">
        <f>+H26/F26</f>
        <v>0.78306728269558823</v>
      </c>
      <c r="J26" s="1"/>
      <c r="K26" s="21">
        <f>(K23*D23+K25*D25+D24*K24)*12</f>
        <v>8833.6715040000017</v>
      </c>
      <c r="L26" s="30">
        <f>+K26/F26</f>
        <v>0.21693271730441191</v>
      </c>
      <c r="M26" s="1"/>
    </row>
    <row r="28" spans="2:16" x14ac:dyDescent="0.35">
      <c r="B28" s="20" t="s">
        <v>17</v>
      </c>
      <c r="C28" s="13"/>
      <c r="D28" s="20">
        <f>+D19+D12+D26</f>
        <v>9</v>
      </c>
      <c r="E28" s="13"/>
      <c r="F28" s="21">
        <f>+F26+F19+F12</f>
        <v>143927.26848</v>
      </c>
      <c r="G28" s="1"/>
      <c r="H28" s="21">
        <f>+H26+H19+H12</f>
        <v>99133.842600000004</v>
      </c>
      <c r="I28" s="32">
        <f>+H28/F28</f>
        <v>0.68877735016402086</v>
      </c>
      <c r="J28" s="1"/>
      <c r="K28" s="21">
        <f>+K26+K19+K12</f>
        <v>44793.42588000001</v>
      </c>
      <c r="L28" s="31">
        <f>+K28/F28</f>
        <v>0.31122264983597925</v>
      </c>
      <c r="M28" s="1"/>
    </row>
    <row r="29" spans="2:16" x14ac:dyDescent="0.35"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</row>
    <row r="30" spans="2:16" x14ac:dyDescent="0.35">
      <c r="B30" s="1" t="s">
        <v>20</v>
      </c>
      <c r="L30" s="13"/>
      <c r="N30" s="13"/>
      <c r="O30" s="13"/>
    </row>
    <row r="31" spans="2:16" x14ac:dyDescent="0.35">
      <c r="B31" s="1" t="s">
        <v>19</v>
      </c>
      <c r="L31" s="13"/>
      <c r="N31" s="13"/>
      <c r="O31" s="13"/>
    </row>
    <row r="32" spans="2:16" ht="32.4" customHeight="1" x14ac:dyDescent="0.35">
      <c r="B32" s="33" t="s">
        <v>25</v>
      </c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5"/>
    </row>
    <row r="34" spans="2:16" x14ac:dyDescent="0.35">
      <c r="B34" s="1" t="s">
        <v>23</v>
      </c>
      <c r="L34" s="13"/>
      <c r="N34" s="13"/>
      <c r="O34" s="13"/>
    </row>
    <row r="35" spans="2:16" ht="31.75" customHeight="1" x14ac:dyDescent="0.35">
      <c r="B35" s="33" t="s">
        <v>24</v>
      </c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5"/>
    </row>
  </sheetData>
  <mergeCells count="8">
    <mergeCell ref="B35:P35"/>
    <mergeCell ref="B32:P32"/>
    <mergeCell ref="K7:L7"/>
    <mergeCell ref="H7:I7"/>
    <mergeCell ref="K14:L14"/>
    <mergeCell ref="H14:I14"/>
    <mergeCell ref="K21:L21"/>
    <mergeCell ref="H21:I2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Cost Model</vt:lpstr>
    </vt:vector>
  </TitlesOfParts>
  <Company>Marsh &amp; McLennan Companies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Harnan, Thomas M</dc:creator>
  <cp:lastModifiedBy>Gustavson, Carol</cp:lastModifiedBy>
  <dcterms:created xsi:type="dcterms:W3CDTF">2018-06-25T19:19:26Z</dcterms:created>
  <dcterms:modified xsi:type="dcterms:W3CDTF">2022-02-02T23:42:24Z</dcterms:modified>
</cp:coreProperties>
</file>